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3095" activeTab="1"/>
  </bookViews>
  <sheets>
    <sheet name="Article" sheetId="1" r:id="rId1"/>
    <sheet name="Value Averaging Spreadsheet" sheetId="2" r:id="rId2"/>
    <sheet name="Spreadsheet Formulas" sheetId="3" r:id="rId3"/>
  </sheets>
  <definedNames>
    <definedName name="_xlnm.Print_Area" localSheetId="1">'Value Averaging Spreadsheet'!$A$1:$K$45</definedName>
    <definedName name="_xlnm.Print_Titles" localSheetId="1">'Value Averaging Spreadsheet'!$A:$B</definedName>
  </definedNames>
  <calcPr fullCalcOnLoad="1"/>
</workbook>
</file>

<file path=xl/sharedStrings.xml><?xml version="1.0" encoding="utf-8"?>
<sst xmlns="http://schemas.openxmlformats.org/spreadsheetml/2006/main" count="320" uniqueCount="262">
  <si>
    <r>
      <t>Value Averaging Worksheet, Second Quarter 2011</t>
    </r>
    <r>
      <rPr>
        <b/>
        <i/>
        <sz val="10"/>
        <rFont val="Arial"/>
        <family val="2"/>
      </rPr>
      <t xml:space="preserve"> Computerized Investing</t>
    </r>
  </si>
  <si>
    <t>Ticker</t>
  </si>
  <si>
    <t>VTI</t>
  </si>
  <si>
    <t>Security</t>
  </si>
  <si>
    <t>Vanguard Total Stock Market ETF</t>
  </si>
  <si>
    <t>Dollar Amount of Initial Investment</t>
  </si>
  <si>
    <t>Dollar Amount of Increase Desired Each Period</t>
  </si>
  <si>
    <t>&lt;&lt; Do You Wish to Sell Shares to Force Portfolio to Maintain Desired Value? (Enter 1 if Yes, 0 if No)</t>
  </si>
  <si>
    <t>No. of</t>
  </si>
  <si>
    <t>Share</t>
  </si>
  <si>
    <t>Shares</t>
  </si>
  <si>
    <t>Total</t>
  </si>
  <si>
    <t>Amount</t>
  </si>
  <si>
    <t>Price</t>
  </si>
  <si>
    <t>Acquired</t>
  </si>
  <si>
    <t>Owned</t>
  </si>
  <si>
    <t>Value</t>
  </si>
  <si>
    <t>to</t>
  </si>
  <si>
    <t>Desired</t>
  </si>
  <si>
    <t>or</t>
  </si>
  <si>
    <t xml:space="preserve">Since Last </t>
  </si>
  <si>
    <t>Before</t>
  </si>
  <si>
    <t>Invest</t>
  </si>
  <si>
    <t>to Buy</t>
  </si>
  <si>
    <t>After</t>
  </si>
  <si>
    <t xml:space="preserve">Periodic </t>
  </si>
  <si>
    <t>Date</t>
  </si>
  <si>
    <t>NAV</t>
  </si>
  <si>
    <t>Rebalancing</t>
  </si>
  <si>
    <t>(Redeem)</t>
  </si>
  <si>
    <t>(Sell)</t>
  </si>
  <si>
    <t>Invested</t>
  </si>
  <si>
    <t>Investment</t>
  </si>
  <si>
    <t>Final Value:</t>
  </si>
  <si>
    <t>Total Net Cost:</t>
  </si>
  <si>
    <t>Avg Share Price or NAV:</t>
  </si>
  <si>
    <t>Average Net Cost Per Share:</t>
  </si>
  <si>
    <t>Internal Rate of Return:</t>
  </si>
  <si>
    <t>&lt;&lt; Purchase Fractional Shares? (Enter 1 if Yes, 0 if No)</t>
  </si>
  <si>
    <t>Value Averaging Spreadsheet</t>
  </si>
  <si>
    <t>Dollar Cost Averaging Versus Value Averaging</t>
  </si>
  <si>
    <t>Conclusion</t>
  </si>
  <si>
    <t xml:space="preserve">  Value Averaging Spreadsheet</t>
  </si>
  <si>
    <t xml:space="preserve">  By AAII Staff</t>
  </si>
  <si>
    <t xml:space="preserve">  Second Quarter 2011 Computerized Investing</t>
  </si>
  <si>
    <t xml:space="preserve">  </t>
  </si>
  <si>
    <t xml:space="preserve">  While the goal of most investors is to “buy low and sell high,” some of us have the uncanny knack </t>
  </si>
  <si>
    <t xml:space="preserve">of doing just the opposite—buying at the very peak and selling at the very bottom. The market moves </t>
  </si>
  <si>
    <t xml:space="preserve">up and down, and very few investors have demonstrated the ability to consistently predict where it is </t>
  </si>
  <si>
    <t xml:space="preserve">headed over a long period of time. For someone looking to commit a large amount of money to the </t>
  </si>
  <si>
    <t xml:space="preserve">market, the specter of another market correction can be a disturbing thought. However, history has </t>
  </si>
  <si>
    <t>shown that sitting on the sidelines can be even more destructive, as we miss out on the superior long-</t>
  </si>
  <si>
    <t>term returns of the stock market.</t>
  </si>
  <si>
    <t xml:space="preserve">  One way to counteract the fluctuations of the market, thereby reducing timing risk, is to follow a </t>
  </si>
  <si>
    <t xml:space="preserve">“formula strategy” that “mechanically” guides your investing. Perhaps the best-known formula plan is </t>
  </si>
  <si>
    <t xml:space="preserve">dollar cost averaging, whereby you invest a fixed dollar amount in an asset at equal intervals over a </t>
  </si>
  <si>
    <t xml:space="preserve">long period. As a result, more shares of a stock or mutual fund are purchased when prices are </t>
  </si>
  <si>
    <t xml:space="preserve">relatively low, while fewer shares are purchased when prices are relatively high. Over time, this </t>
  </si>
  <si>
    <t>strategy can lead to a lower average per-share cost, which, in turn, increases the rate of return.</t>
  </si>
  <si>
    <t xml:space="preserve">  In the August 1988 AAII Journal, Michael Edleson introduced an alternate concept to dollar cost </t>
  </si>
  <si>
    <t xml:space="preserve">averaging called value averaging. Instead of investing a fixed dollar amount each period, you set the </t>
  </si>
  <si>
    <t xml:space="preserve">value of your investment holding to increase by a fixed amount or percentage each period. If share </t>
  </si>
  <si>
    <t xml:space="preserve">price increases alone cause the total value of your investment to increase above the planned periodic </t>
  </si>
  <si>
    <t xml:space="preserve">fixed increase amount, you must sell shares instead of adding to the investment. This investment </t>
  </si>
  <si>
    <t xml:space="preserve">accumulation strategy, which Edleson expands upon in his book “Value Averaging: The Safe and Easy </t>
  </si>
  <si>
    <t xml:space="preserve">Strategy for Higher Investment Returns” (John Wiley &amp; Sons, 2006), is more flexible than dollar cost </t>
  </si>
  <si>
    <t>averaging, has a lower per-share purchase cost, and tends to have a higher rate of return.</t>
  </si>
  <si>
    <t xml:space="preserve">  In this installment of Spreadsheet Corner, we revisit a value averaging spreadsheet developed in the </t>
  </si>
  <si>
    <t xml:space="preserve">July/August 2001 issue of CI by John Markese, former AAII president, and John Bajkowski, AAII </t>
  </si>
  <si>
    <t>president and former editor of Computerized Investing.</t>
  </si>
  <si>
    <t xml:space="preserve">  Compared to dollar cost averaging, value averaging is a more aggressive approach because it forces </t>
  </si>
  <si>
    <t xml:space="preserve">you to invest more money when the market is falling and the total value of your holdings is </t>
  </si>
  <si>
    <t xml:space="preserve">decreasing. When the value of your holdings goes up, you invest less money buying the higher-priced </t>
  </si>
  <si>
    <t>shares, and there is the potential that you may need to sell shares.</t>
  </si>
  <si>
    <t xml:space="preserve">  Choosing an appropriate long-term time horizon is key to successfully implementing an averaging </t>
  </si>
  <si>
    <t xml:space="preserve">strategy. Choosing a longer horizon will help you avoid the potential disaster of investing a </t>
  </si>
  <si>
    <t>substantial portion of your portfolio in the market at its high point. At a minimum, take two years—</t>
  </si>
  <si>
    <t xml:space="preserve">investing monthly or quarterly—to complete your move into the market. More patient investors may </t>
  </si>
  <si>
    <t>choose a longer period, perhaps as long as five years.</t>
  </si>
  <si>
    <t xml:space="preserve">  Investors who do not already have a significant pool of cash but do have cash periodically available </t>
  </si>
  <si>
    <t xml:space="preserve">are spared the temptation of rushing into the market all at once. While such investors are perfectly </t>
  </si>
  <si>
    <t xml:space="preserve">positioned for an averaging strategy, they may never start an investment program without a system </t>
  </si>
  <si>
    <t>such as this.</t>
  </si>
  <si>
    <t xml:space="preserve">  Lastly, the frequency of your investments must be taken into consideration. Investing often enough </t>
  </si>
  <si>
    <t xml:space="preserve">over a uniform time interval is important. Quarterly or monthly investments are reasonable. Investing </t>
  </si>
  <si>
    <t xml:space="preserve">more frequently, such as weekly, is probably overkill, while investing less often is too infrequent and </t>
  </si>
  <si>
    <t>possibly defeats the benefits of diversifying over time in an ever-changing market.</t>
  </si>
  <si>
    <t xml:space="preserve">  Since the amount of money you need to invest with a value averaging strategy will change every </t>
  </si>
  <si>
    <t xml:space="preserve">period depending on the price movement in the security, a spreadsheet is a useful tool for calculating </t>
  </si>
  <si>
    <t>the periodic investment amount.</t>
  </si>
  <si>
    <t xml:space="preserve">  While Edleson views the potential for forced sales as an advantage of value averaging, others view </t>
  </si>
  <si>
    <t xml:space="preserve">it in a negative light. Unless your investment is in a tax-sheltered account, you may be forced to pay </t>
  </si>
  <si>
    <t xml:space="preserve">capital gains taxes earlier than you otherwise had planned. Our value averaging spreadsheet allows </t>
  </si>
  <si>
    <t xml:space="preserve">you to set whether or not you wish to sell shares when the value of your fund increases beyond the </t>
  </si>
  <si>
    <t>desired amount.</t>
  </si>
  <si>
    <t xml:space="preserve">the Vanguard Total Stock Market ETF (VTI) as an example in the spreadsheet. To use the spreadsheet, </t>
  </si>
  <si>
    <t xml:space="preserve">you first enter the initial investment amount in cell A5 and the dollar amount by which you want your </t>
  </si>
  <si>
    <t xml:space="preserve">investment to grow each period in cell A6. Allowing for two separate entries is useful since some </t>
  </si>
  <si>
    <t xml:space="preserve">funds require a higher initial investment than is required for subsequent purchases. The existence of </t>
  </si>
  <si>
    <t xml:space="preserve">two entries also allows you to apply a value averaging plan to an existing investment. To do this, you </t>
  </si>
  <si>
    <t xml:space="preserve">would input the current value of your holding in cell A5 and the desired periodic change amount in </t>
  </si>
  <si>
    <t xml:space="preserve">cell A6. If you wish to use value averaging to exit a position over time, enter a negative value in cell </t>
  </si>
  <si>
    <t>A6.</t>
  </si>
  <si>
    <t xml:space="preserve">  Cell A7 is where you indicate whether you can purchase or sell fractional shares. Sales or purchases </t>
  </si>
  <si>
    <t xml:space="preserve">are normally done in whole increments for stock transactions, while mutual funds can usually be </t>
  </si>
  <si>
    <t xml:space="preserve">purchased or sold using fractional shares. Enter a “1” in cell A7 if you wish to deal with fractional </t>
  </si>
  <si>
    <t>shares, or a “0” if you do not. The message in cell B8 confirms your selection.</t>
  </si>
  <si>
    <t xml:space="preserve">  Cell A9 is where you indicate if you wish to sell shares when your portfolio increases beyond the </t>
  </si>
  <si>
    <t xml:space="preserve">desired amount in a period. Enter “1” in cell A9 if you wish to sell shares; enter “0” if you do not </t>
  </si>
  <si>
    <t xml:space="preserve">wish to sell on those occasions. As confirmation, a formula in cell B10 will report how the </t>
  </si>
  <si>
    <t>spreadsheet calculates the reinvestment amount.</t>
  </si>
  <si>
    <t xml:space="preserve">  Column A lists the date of each rebalancing. You can use any time period you want—simply input </t>
  </si>
  <si>
    <t xml:space="preserve">the dates in column A. Column B automatically calculates the desired value of your holdings for each </t>
  </si>
  <si>
    <t xml:space="preserve">time period based on the values you enter in cells A5 and A6. Column C is where you input the net </t>
  </si>
  <si>
    <t>asset value or share price of the security.</t>
  </si>
  <si>
    <t xml:space="preserve">  Column D allows you to enter any share amounts that you may have acquired, or sold, since the last </t>
  </si>
  <si>
    <t xml:space="preserve">time you rebalanced your portfolio. You would use this column to input any shares acquired through </t>
  </si>
  <si>
    <t xml:space="preserve">dividend reinvestment. Column D is also where you can adjust for any difference between the number </t>
  </si>
  <si>
    <t xml:space="preserve">of shares you instructed your fund or broker to buy or sell and the quantity actually transacted. Small </t>
  </si>
  <si>
    <t>differences are not uncommon because of the time lag.</t>
  </si>
  <si>
    <t xml:space="preserve">  Column E sums the total number of shares from the last rebalancing and accounts for any </t>
  </si>
  <si>
    <t xml:space="preserve">differences entered in column D. Column F computes the total value of your holdings before the </t>
  </si>
  <si>
    <t xml:space="preserve">current rebalancing—multiplying the total number of shares reported in column E by the net asset </t>
  </si>
  <si>
    <t xml:space="preserve">value or share price in column C. Column G compares the current value of your holdings to the </t>
  </si>
  <si>
    <t xml:space="preserve">desired value and calculates how much money you need to invest or withdraw for the period. If you </t>
  </si>
  <si>
    <t xml:space="preserve">specified in cell A9 that you do not wish to sell any shares, a zero will appear in column G when your </t>
  </si>
  <si>
    <t xml:space="preserve">holdings go above the desired amount. Column H calculates the number of shares you need to buy or </t>
  </si>
  <si>
    <t xml:space="preserve">sell to rebalance, and column I estimates the number of shares you own after rebalancing. Column J </t>
  </si>
  <si>
    <t>keeps a running total of the amount you have invested in the security.</t>
  </si>
  <si>
    <t xml:space="preserve">  Looking at Figures 1 and 2, we see that the average share price of VTI over the 25-month period is </t>
  </si>
  <si>
    <t xml:space="preserve">$53.64 (Cell C44). By comparison, the average share cost when we did not sell shares for rebalancing </t>
  </si>
  <si>
    <t xml:space="preserve">is $50.18 (Figure 1, cell J44) and $50.24 when we were selling shares for rebalancing (Figure 2, cell </t>
  </si>
  <si>
    <t xml:space="preserve">J44). Row 42 in both Figures 1 and 2 shows the share price of VTI one month after our final </t>
  </si>
  <si>
    <t xml:space="preserve">rebalancing (cell C42), along with the final portfolio value of $25,457 (cell J42). This value is used to </t>
  </si>
  <si>
    <t xml:space="preserve">calculate the internal rate of return in cell J45 using the XIRR function in Excel. The internal rate of </t>
  </si>
  <si>
    <t xml:space="preserve">return on an investment is defined as the “annualized effective compounded return rate.” Specifically, </t>
  </si>
  <si>
    <t xml:space="preserve">the IRR of an investment is the interest rate at which the net present value of costs (negative cash </t>
  </si>
  <si>
    <t xml:space="preserve">flows) of the investment equals the net present value of the benefits (positive cash flows) of the </t>
  </si>
  <si>
    <t xml:space="preserve">investment. This calculation uses the periodic cash flows over the 25-month investment period as well </t>
  </si>
  <si>
    <t xml:space="preserve">as the final portfolio value (which is viewed as a cash inflow at the end of the averaging period) along </t>
  </si>
  <si>
    <t xml:space="preserve">with the dates of these cash flows from Column A. It is important that the values in Column A are </t>
  </si>
  <si>
    <t>formatted as dates and not text, otherwise the XIRR function will not work.</t>
  </si>
  <si>
    <t xml:space="preserve">  For a full listing of the underlying formulas used in this value averaging spreadsheet, you can refer </t>
  </si>
  <si>
    <t xml:space="preserve">to the online version of this article at ComputerizedInvesting.com or download the Value Averaging </t>
  </si>
  <si>
    <t>Spreadsheet from the AAII Download Library.</t>
  </si>
  <si>
    <t xml:space="preserve">  Dollar cost averaging and value averaging provide investors with a clearly defined investment plan. </t>
  </si>
  <si>
    <t xml:space="preserve">Having the path laid out before you should make the first steps much easier. Both averaging strategies </t>
  </si>
  <si>
    <t xml:space="preserve">attempt to reduce one of the biggest fears faced by investors—investing a large sum of money into the </t>
  </si>
  <si>
    <t xml:space="preserve">market prior to a severe market downturn. </t>
  </si>
  <si>
    <t xml:space="preserve"> John Markese, former president of AAII, John Bajkowski, president of AAII, and </t>
  </si>
  <si>
    <t>Wayne A. Thorp, CFA, editor of Computerized Investing, contributed to this article.</t>
  </si>
  <si>
    <t xml:space="preserve">  The Value Averaging Spreadsheet tab in this worksheet uses</t>
  </si>
  <si>
    <t>Formulas for Value Averaging Spreadsheet</t>
  </si>
  <si>
    <t>A3:</t>
  </si>
  <si>
    <t>B3:</t>
  </si>
  <si>
    <t>D3:</t>
  </si>
  <si>
    <t>E3:</t>
  </si>
  <si>
    <t>A5:</t>
  </si>
  <si>
    <t>B5:</t>
  </si>
  <si>
    <t>A6:</t>
  </si>
  <si>
    <t>B6:</t>
  </si>
  <si>
    <t>A7:</t>
  </si>
  <si>
    <t>B7:</t>
  </si>
  <si>
    <t>B8:</t>
  </si>
  <si>
    <t>A9:</t>
  </si>
  <si>
    <t>=IF(A7=1,"Fractional shares WILL be purchased","Fractional shares WILL NOT purchased")</t>
  </si>
  <si>
    <t>B9:</t>
  </si>
  <si>
    <t>B10:</t>
  </si>
  <si>
    <t>=IF(A9=1,"Shares WILL be sold to keep portfolio at desired level","Shares WILL NOT be sold to force portfolio to desired level")</t>
  </si>
  <si>
    <t>E12:</t>
  </si>
  <si>
    <t>I12:</t>
  </si>
  <si>
    <t>C13:</t>
  </si>
  <si>
    <t>D13:</t>
  </si>
  <si>
    <t>E13:</t>
  </si>
  <si>
    <t>F13:</t>
  </si>
  <si>
    <t>G13:</t>
  </si>
  <si>
    <t>H13:</t>
  </si>
  <si>
    <t>I13:</t>
  </si>
  <si>
    <t>C14:</t>
  </si>
  <si>
    <t>D14:</t>
  </si>
  <si>
    <t>E14:</t>
  </si>
  <si>
    <t>F14:</t>
  </si>
  <si>
    <t>G14:</t>
  </si>
  <si>
    <t>H14:</t>
  </si>
  <si>
    <t>I14:</t>
  </si>
  <si>
    <t>B15:</t>
  </si>
  <si>
    <t>C15:</t>
  </si>
  <si>
    <t>D15:</t>
  </si>
  <si>
    <t>Since Last</t>
  </si>
  <si>
    <t>E15:</t>
  </si>
  <si>
    <t>F15:</t>
  </si>
  <si>
    <t>G15:</t>
  </si>
  <si>
    <t>H15:</t>
  </si>
  <si>
    <t>I15:</t>
  </si>
  <si>
    <t>J15:</t>
  </si>
  <si>
    <t>K15:</t>
  </si>
  <si>
    <t>Periodic</t>
  </si>
  <si>
    <t>A16:</t>
  </si>
  <si>
    <t>B16:</t>
  </si>
  <si>
    <t>C16:</t>
  </si>
  <si>
    <t>D16:</t>
  </si>
  <si>
    <t>E16:</t>
  </si>
  <si>
    <t>F16:</t>
  </si>
  <si>
    <t>G16:</t>
  </si>
  <si>
    <t xml:space="preserve">H16: </t>
  </si>
  <si>
    <t>I16:</t>
  </si>
  <si>
    <t>J16:</t>
  </si>
  <si>
    <t>K16:</t>
  </si>
  <si>
    <t>A17:</t>
  </si>
  <si>
    <t>B17:</t>
  </si>
  <si>
    <t>=$A$5</t>
  </si>
  <si>
    <t>C17:</t>
  </si>
  <si>
    <t>E17:</t>
  </si>
  <si>
    <t>F17:</t>
  </si>
  <si>
    <t>=E17*C17</t>
  </si>
  <si>
    <t>G17:</t>
  </si>
  <si>
    <t>=IF(B17-F17&lt;0,IF($A$9=1,B17-F17,0),B17-F17)</t>
  </si>
  <si>
    <t>H17:</t>
  </si>
  <si>
    <t>=IF($A$7=0,ROUND(G17/C17,0),ROUND(G17/C17,3))</t>
  </si>
  <si>
    <t>I17:</t>
  </si>
  <si>
    <t>=H17</t>
  </si>
  <si>
    <t>J17:</t>
  </si>
  <si>
    <t>=G17</t>
  </si>
  <si>
    <t>K17:</t>
  </si>
  <si>
    <t>=0-J17</t>
  </si>
  <si>
    <t>A18:</t>
  </si>
  <si>
    <t>B18:</t>
  </si>
  <si>
    <t>C18:</t>
  </si>
  <si>
    <t>E18:</t>
  </si>
  <si>
    <t>F18:</t>
  </si>
  <si>
    <t>G18:</t>
  </si>
  <si>
    <t>H18:</t>
  </si>
  <si>
    <t>I18:</t>
  </si>
  <si>
    <t>J18:</t>
  </si>
  <si>
    <t>K18:</t>
  </si>
  <si>
    <t>=B17+$A$6</t>
  </si>
  <si>
    <t>35.59</t>
  </si>
  <si>
    <t>=I17+D18</t>
  </si>
  <si>
    <t>=E18*C18</t>
  </si>
  <si>
    <t>=IF(B18-F18&lt;0,IF($A$9=1,B18-F18,0),B18-F18)</t>
  </si>
  <si>
    <t>=IF($A$7=0,ROUND(G18/C18,0),ROUND(G18/C18,3))</t>
  </si>
  <si>
    <t>=E18+H18</t>
  </si>
  <si>
    <t>=G18+J17</t>
  </si>
  <si>
    <t>=J17-J18</t>
  </si>
  <si>
    <t>(Copy formulas in cells B18 and E18:K18 down as many rows as necessary.</t>
  </si>
  <si>
    <t>A44:</t>
  </si>
  <si>
    <t>=AVERAGE(C17:C41)</t>
  </si>
  <si>
    <t>B44:</t>
  </si>
  <si>
    <t>I42:</t>
  </si>
  <si>
    <t>J42:</t>
  </si>
  <si>
    <t>K42:</t>
  </si>
  <si>
    <t>=I41*C42</t>
  </si>
  <si>
    <t>=J42</t>
  </si>
  <si>
    <t>I43:</t>
  </si>
  <si>
    <t>J43:</t>
  </si>
  <si>
    <t>I44:</t>
  </si>
  <si>
    <t>J44:</t>
  </si>
  <si>
    <t>I45:</t>
  </si>
  <si>
    <t>J45:</t>
  </si>
  <si>
    <t>=SUM(K17:K41)</t>
  </si>
  <si>
    <t>=-(J43/I41)</t>
  </si>
  <si>
    <t>=XIRR(K17:K42,A17:A42)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</si>
</sst>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\ ;\(#,##0.000\)"/>
    <numFmt numFmtId="166" formatCode="#,##0.000_);[Red]\(#,##0.000\)"/>
    <numFmt numFmtId="167" formatCode="#,##0.00\ ;\(#,##0.00\)"/>
    <numFmt numFmtId="168" formatCode="#,##0.000"/>
    <numFmt numFmtId="169" formatCode="0.0%"/>
    <numFmt numFmtId="170" formatCode="[$-409]dddd\,\ mmmm\ dd\,\ yyyy"/>
  </numFmts>
  <fonts count="2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Continuous"/>
    </xf>
    <xf numFmtId="5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0" fillId="0" borderId="0" xfId="0" applyNumberFormat="1" applyFont="1" applyAlignment="1">
      <alignment horizontal="right"/>
    </xf>
    <xf numFmtId="6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4" fontId="0" fillId="0" borderId="10" xfId="0" applyNumberFormat="1" applyFont="1" applyBorder="1" applyAlignment="1">
      <alignment horizontal="right"/>
    </xf>
    <xf numFmtId="6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8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6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8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6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6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 horizontal="right" wrapText="1"/>
    </xf>
    <xf numFmtId="164" fontId="2" fillId="4" borderId="0" xfId="0" applyNumberFormat="1" applyFont="1" applyFill="1" applyAlignment="1">
      <alignment/>
    </xf>
    <xf numFmtId="3" fontId="2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5"/>
  <sheetViews>
    <sheetView zoomScalePageLayoutView="0" workbookViewId="0" topLeftCell="A60">
      <selection activeCell="J65" sqref="J65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6" ht="12.75">
      <c r="A16" t="s">
        <v>57</v>
      </c>
    </row>
    <row r="17" ht="12.75">
      <c r="A17" t="s">
        <v>58</v>
      </c>
    </row>
    <row r="18" ht="12.75">
      <c r="A18" t="s">
        <v>59</v>
      </c>
    </row>
    <row r="19" ht="12.75">
      <c r="A19" t="s">
        <v>60</v>
      </c>
    </row>
    <row r="20" ht="12.75">
      <c r="A20" t="s">
        <v>61</v>
      </c>
    </row>
    <row r="21" ht="12.75">
      <c r="A21" t="s">
        <v>62</v>
      </c>
    </row>
    <row r="22" ht="12.75">
      <c r="A22" t="s">
        <v>63</v>
      </c>
    </row>
    <row r="23" ht="12.75">
      <c r="A23" t="s">
        <v>64</v>
      </c>
    </row>
    <row r="24" ht="12.75">
      <c r="A24" t="s">
        <v>65</v>
      </c>
    </row>
    <row r="25" ht="12.75">
      <c r="A25" t="s">
        <v>66</v>
      </c>
    </row>
    <row r="26" ht="12.75">
      <c r="A26" t="s">
        <v>67</v>
      </c>
    </row>
    <row r="27" ht="12.75">
      <c r="A27" t="s">
        <v>68</v>
      </c>
    </row>
    <row r="28" ht="12.75">
      <c r="A28" t="s">
        <v>69</v>
      </c>
    </row>
    <row r="29" ht="12.75">
      <c r="A29" t="s">
        <v>40</v>
      </c>
    </row>
    <row r="30" ht="12.75">
      <c r="A30" t="s">
        <v>70</v>
      </c>
    </row>
    <row r="31" ht="12.75">
      <c r="A31" t="s">
        <v>71</v>
      </c>
    </row>
    <row r="32" ht="12.75">
      <c r="A32" t="s">
        <v>72</v>
      </c>
    </row>
    <row r="33" ht="12.75">
      <c r="A33" t="s">
        <v>73</v>
      </c>
    </row>
    <row r="34" ht="12.75">
      <c r="A34" t="s">
        <v>74</v>
      </c>
    </row>
    <row r="35" ht="12.75">
      <c r="A35" t="s">
        <v>75</v>
      </c>
    </row>
    <row r="36" ht="12.75">
      <c r="A36" t="s">
        <v>76</v>
      </c>
    </row>
    <row r="37" ht="12.75">
      <c r="A37" t="s">
        <v>77</v>
      </c>
    </row>
    <row r="38" ht="12.75">
      <c r="A38" t="s">
        <v>78</v>
      </c>
    </row>
    <row r="39" ht="12.75">
      <c r="A39" t="s">
        <v>79</v>
      </c>
    </row>
    <row r="40" ht="12.75">
      <c r="A40" t="s">
        <v>80</v>
      </c>
    </row>
    <row r="41" ht="12.75">
      <c r="A41" t="s">
        <v>81</v>
      </c>
    </row>
    <row r="42" ht="12.75">
      <c r="A42" t="s">
        <v>82</v>
      </c>
    </row>
    <row r="43" ht="12.75">
      <c r="A43" t="s">
        <v>83</v>
      </c>
    </row>
    <row r="44" ht="12.75">
      <c r="A44" t="s">
        <v>84</v>
      </c>
    </row>
    <row r="45" ht="12.75">
      <c r="A45" t="s">
        <v>85</v>
      </c>
    </row>
    <row r="46" ht="12.75">
      <c r="A46" t="s">
        <v>86</v>
      </c>
    </row>
    <row r="47" ht="12.75">
      <c r="A47" t="s">
        <v>45</v>
      </c>
    </row>
    <row r="48" ht="12.75">
      <c r="A48" s="6" t="s">
        <v>39</v>
      </c>
    </row>
    <row r="49" ht="12.75">
      <c r="A49" t="s">
        <v>87</v>
      </c>
    </row>
    <row r="50" ht="12.75">
      <c r="A50" t="s">
        <v>88</v>
      </c>
    </row>
    <row r="51" ht="12.75">
      <c r="A51" t="s">
        <v>89</v>
      </c>
    </row>
    <row r="52" ht="12.75">
      <c r="A52" t="s">
        <v>90</v>
      </c>
    </row>
    <row r="53" ht="12.75">
      <c r="A53" t="s">
        <v>91</v>
      </c>
    </row>
    <row r="54" ht="12.75">
      <c r="A54" t="s">
        <v>92</v>
      </c>
    </row>
    <row r="55" ht="12.75">
      <c r="A55" t="s">
        <v>93</v>
      </c>
    </row>
    <row r="56" ht="12.75">
      <c r="A56" t="s">
        <v>94</v>
      </c>
    </row>
    <row r="57" ht="12.75">
      <c r="A57" t="s">
        <v>151</v>
      </c>
    </row>
    <row r="58" ht="12.75">
      <c r="A58" t="s">
        <v>95</v>
      </c>
    </row>
    <row r="59" ht="12.75">
      <c r="A59" t="s">
        <v>96</v>
      </c>
    </row>
    <row r="60" ht="12.75">
      <c r="A60" t="s">
        <v>97</v>
      </c>
    </row>
    <row r="61" ht="12.75">
      <c r="A61" t="s">
        <v>98</v>
      </c>
    </row>
    <row r="62" ht="12.75">
      <c r="A62" t="s">
        <v>99</v>
      </c>
    </row>
    <row r="63" ht="12.75">
      <c r="A63" t="s">
        <v>100</v>
      </c>
    </row>
    <row r="64" ht="12.75">
      <c r="A64" t="s">
        <v>101</v>
      </c>
    </row>
    <row r="65" ht="12.75">
      <c r="A65" t="s">
        <v>102</v>
      </c>
    </row>
    <row r="66" ht="12.75">
      <c r="A66" t="s">
        <v>103</v>
      </c>
    </row>
    <row r="67" ht="12.75">
      <c r="A67" t="s">
        <v>104</v>
      </c>
    </row>
    <row r="68" ht="12.75">
      <c r="A68" t="s">
        <v>105</v>
      </c>
    </row>
    <row r="69" ht="12.75">
      <c r="A69" t="s">
        <v>106</v>
      </c>
    </row>
    <row r="70" ht="12.75">
      <c r="A70" t="s">
        <v>107</v>
      </c>
    </row>
    <row r="71" ht="12.75">
      <c r="A71" t="s">
        <v>108</v>
      </c>
    </row>
    <row r="72" ht="12.75">
      <c r="A72" t="s">
        <v>109</v>
      </c>
    </row>
    <row r="73" ht="12.75">
      <c r="A73" t="s">
        <v>110</v>
      </c>
    </row>
    <row r="74" ht="12.75">
      <c r="A74" t="s">
        <v>111</v>
      </c>
    </row>
    <row r="75" ht="12.75">
      <c r="A75" t="s">
        <v>112</v>
      </c>
    </row>
    <row r="76" ht="12.75">
      <c r="A76" t="s">
        <v>113</v>
      </c>
    </row>
    <row r="77" ht="12.75">
      <c r="A77" t="s">
        <v>114</v>
      </c>
    </row>
    <row r="78" ht="12.75">
      <c r="A78" t="s">
        <v>115</v>
      </c>
    </row>
    <row r="79" ht="12.75">
      <c r="A79" t="s">
        <v>116</v>
      </c>
    </row>
    <row r="80" ht="12.75">
      <c r="A80" t="s">
        <v>117</v>
      </c>
    </row>
    <row r="81" ht="12.75">
      <c r="A81" t="s">
        <v>118</v>
      </c>
    </row>
    <row r="82" ht="12.75">
      <c r="A82" t="s">
        <v>119</v>
      </c>
    </row>
    <row r="83" ht="12.75">
      <c r="A83" t="s">
        <v>120</v>
      </c>
    </row>
    <row r="84" ht="12.75">
      <c r="A84" t="s">
        <v>121</v>
      </c>
    </row>
    <row r="85" ht="12.75">
      <c r="A85" t="s">
        <v>122</v>
      </c>
    </row>
    <row r="86" ht="12.75">
      <c r="A86" t="s">
        <v>123</v>
      </c>
    </row>
    <row r="87" ht="12.75">
      <c r="A87" t="s">
        <v>124</v>
      </c>
    </row>
    <row r="88" ht="12.75">
      <c r="A88" t="s">
        <v>125</v>
      </c>
    </row>
    <row r="89" ht="12.75">
      <c r="A89" t="s">
        <v>126</v>
      </c>
    </row>
    <row r="90" ht="12.75">
      <c r="A90" t="s">
        <v>127</v>
      </c>
    </row>
    <row r="91" ht="12.75">
      <c r="A91" t="s">
        <v>128</v>
      </c>
    </row>
    <row r="92" ht="12.75">
      <c r="A92" t="s">
        <v>129</v>
      </c>
    </row>
    <row r="93" ht="12.75">
      <c r="A93" t="s">
        <v>130</v>
      </c>
    </row>
    <row r="94" ht="12.75">
      <c r="A94" t="s">
        <v>131</v>
      </c>
    </row>
    <row r="95" ht="12.75">
      <c r="A95" t="s">
        <v>132</v>
      </c>
    </row>
    <row r="96" ht="12.75">
      <c r="A96" t="s">
        <v>133</v>
      </c>
    </row>
    <row r="97" ht="12.75">
      <c r="A97" t="s">
        <v>134</v>
      </c>
    </row>
    <row r="98" ht="12.75">
      <c r="A98" t="s">
        <v>135</v>
      </c>
    </row>
    <row r="99" ht="12.75">
      <c r="A99" t="s">
        <v>136</v>
      </c>
    </row>
    <row r="100" ht="12.75">
      <c r="A100" t="s">
        <v>137</v>
      </c>
    </row>
    <row r="101" ht="12.75">
      <c r="A101" t="s">
        <v>138</v>
      </c>
    </row>
    <row r="102" ht="12.75">
      <c r="A102" t="s">
        <v>139</v>
      </c>
    </row>
    <row r="103" ht="12.75">
      <c r="A103" t="s">
        <v>140</v>
      </c>
    </row>
    <row r="104" ht="12.75">
      <c r="A104" t="s">
        <v>141</v>
      </c>
    </row>
    <row r="105" ht="12.75">
      <c r="A105" t="s">
        <v>142</v>
      </c>
    </row>
    <row r="106" ht="12.75">
      <c r="A106" t="s">
        <v>143</v>
      </c>
    </row>
    <row r="107" ht="12.75">
      <c r="A107" t="s">
        <v>144</v>
      </c>
    </row>
    <row r="108" ht="12.75">
      <c r="A108" t="s">
        <v>41</v>
      </c>
    </row>
    <row r="109" ht="12.75">
      <c r="A109" t="s">
        <v>145</v>
      </c>
    </row>
    <row r="110" ht="12.75">
      <c r="A110" t="s">
        <v>146</v>
      </c>
    </row>
    <row r="111" ht="12.75">
      <c r="A111" t="s">
        <v>147</v>
      </c>
    </row>
    <row r="112" ht="12.75">
      <c r="A112" t="s">
        <v>148</v>
      </c>
    </row>
    <row r="114" ht="12.75">
      <c r="A114" t="s">
        <v>149</v>
      </c>
    </row>
    <row r="115" ht="12.75">
      <c r="A115" t="s">
        <v>150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4">
      <selection activeCell="J45" sqref="J45"/>
    </sheetView>
  </sheetViews>
  <sheetFormatPr defaultColWidth="8.00390625" defaultRowHeight="12.75"/>
  <cols>
    <col min="1" max="1" width="13.421875" style="7" customWidth="1"/>
    <col min="2" max="2" width="11.28125" style="2" customWidth="1"/>
    <col min="3" max="3" width="7.140625" style="2" bestFit="1" customWidth="1"/>
    <col min="4" max="4" width="13.00390625" style="2" bestFit="1" customWidth="1"/>
    <col min="5" max="5" width="12.421875" style="2" customWidth="1"/>
    <col min="6" max="6" width="13.00390625" style="2" bestFit="1" customWidth="1"/>
    <col min="7" max="7" width="10.8515625" style="2" bestFit="1" customWidth="1"/>
    <col min="8" max="8" width="8.140625" style="2" bestFit="1" customWidth="1"/>
    <col min="9" max="9" width="13.00390625" style="2" bestFit="1" customWidth="1"/>
    <col min="10" max="10" width="10.57421875" style="2" customWidth="1"/>
    <col min="11" max="11" width="12.421875" style="2" customWidth="1"/>
    <col min="12" max="16384" width="8.00390625" style="2" customWidth="1"/>
  </cols>
  <sheetData>
    <row r="1" ht="12.75">
      <c r="A1" s="1" t="s">
        <v>0</v>
      </c>
    </row>
    <row r="3" spans="1:7" ht="12.75">
      <c r="A3" s="3" t="s">
        <v>1</v>
      </c>
      <c r="B3" s="53" t="s">
        <v>2</v>
      </c>
      <c r="D3" s="4" t="s">
        <v>3</v>
      </c>
      <c r="E3" s="53" t="s">
        <v>4</v>
      </c>
      <c r="F3" s="54"/>
      <c r="G3" s="54"/>
    </row>
    <row r="5" spans="1:2" ht="12.75">
      <c r="A5" s="51">
        <v>1000</v>
      </c>
      <c r="B5" s="2" t="s">
        <v>5</v>
      </c>
    </row>
    <row r="6" spans="1:2" ht="12.75">
      <c r="A6" s="51">
        <v>1000</v>
      </c>
      <c r="B6" s="2" t="s">
        <v>6</v>
      </c>
    </row>
    <row r="7" spans="1:2" ht="12.75">
      <c r="A7" s="52">
        <v>0</v>
      </c>
      <c r="B7" t="s">
        <v>38</v>
      </c>
    </row>
    <row r="8" spans="1:2" ht="12.75">
      <c r="A8" s="5"/>
      <c r="B8" s="6" t="str">
        <f>IF(A7=1,"Fractional shares WILL be purchased","Fractional shares WILL NOT purchased")</f>
        <v>Fractional shares WILL NOT purchased</v>
      </c>
    </row>
    <row r="9" spans="1:2" ht="12.75">
      <c r="A9" s="52">
        <v>1</v>
      </c>
      <c r="B9" t="s">
        <v>7</v>
      </c>
    </row>
    <row r="10" ht="12.75">
      <c r="B10" s="6" t="str">
        <f>IF(A9=1,"Shares WILL be sold to keep portfolio at desired level","Shares WILL NOT be sold to force portfolio to desired level")</f>
        <v>Shares WILL be sold to keep portfolio at desired level</v>
      </c>
    </row>
    <row r="12" spans="1:11" ht="12.75">
      <c r="A12" s="1"/>
      <c r="B12" s="8"/>
      <c r="C12" s="9"/>
      <c r="D12" s="10"/>
      <c r="E12" s="10" t="s">
        <v>8</v>
      </c>
      <c r="F12" s="8"/>
      <c r="G12" s="8"/>
      <c r="H12" s="8"/>
      <c r="I12" s="10" t="s">
        <v>8</v>
      </c>
      <c r="K12" s="10"/>
    </row>
    <row r="13" spans="1:11" ht="12.75">
      <c r="A13" s="1"/>
      <c r="B13" s="6"/>
      <c r="C13" s="10" t="s">
        <v>9</v>
      </c>
      <c r="D13" s="10" t="s">
        <v>10</v>
      </c>
      <c r="E13" s="10" t="s">
        <v>10</v>
      </c>
      <c r="F13" s="10" t="s">
        <v>11</v>
      </c>
      <c r="G13" s="10" t="s">
        <v>12</v>
      </c>
      <c r="H13" s="10" t="s">
        <v>8</v>
      </c>
      <c r="I13" s="10" t="s">
        <v>10</v>
      </c>
      <c r="K13" s="10"/>
    </row>
    <row r="14" spans="1:11" ht="12.75">
      <c r="A14" s="1"/>
      <c r="B14" s="6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10</v>
      </c>
      <c r="I14" s="10" t="s">
        <v>15</v>
      </c>
      <c r="K14" s="10"/>
    </row>
    <row r="15" spans="1:11" ht="12.75">
      <c r="A15" s="1"/>
      <c r="B15" s="10" t="s">
        <v>18</v>
      </c>
      <c r="C15" s="10" t="s">
        <v>19</v>
      </c>
      <c r="D15" s="10" t="s">
        <v>20</v>
      </c>
      <c r="E15" s="10" t="s">
        <v>21</v>
      </c>
      <c r="F15" s="10" t="s">
        <v>21</v>
      </c>
      <c r="G15" s="10" t="s">
        <v>22</v>
      </c>
      <c r="H15" s="10" t="s">
        <v>23</v>
      </c>
      <c r="I15" s="10" t="s">
        <v>24</v>
      </c>
      <c r="J15" s="10" t="s">
        <v>11</v>
      </c>
      <c r="K15" s="10" t="s">
        <v>25</v>
      </c>
    </row>
    <row r="16" spans="1:11" ht="13.5" thickBot="1">
      <c r="A16" s="11" t="s">
        <v>26</v>
      </c>
      <c r="B16" s="12" t="s">
        <v>16</v>
      </c>
      <c r="C16" s="12" t="s">
        <v>27</v>
      </c>
      <c r="D16" s="12" t="s">
        <v>28</v>
      </c>
      <c r="E16" s="12" t="s">
        <v>28</v>
      </c>
      <c r="F16" s="12" t="s">
        <v>28</v>
      </c>
      <c r="G16" s="12" t="s">
        <v>29</v>
      </c>
      <c r="H16" s="12" t="s">
        <v>30</v>
      </c>
      <c r="I16" s="12" t="s">
        <v>28</v>
      </c>
      <c r="J16" s="12" t="s">
        <v>31</v>
      </c>
      <c r="K16" s="12" t="s">
        <v>32</v>
      </c>
    </row>
    <row r="17" spans="1:11" ht="12.75">
      <c r="A17" s="13">
        <v>39846</v>
      </c>
      <c r="B17" s="14">
        <f>$A$5</f>
        <v>1000</v>
      </c>
      <c r="C17" s="15">
        <v>40.84</v>
      </c>
      <c r="D17" s="16"/>
      <c r="E17" s="16">
        <v>0</v>
      </c>
      <c r="F17" s="17">
        <f aca="true" t="shared" si="0" ref="F17:F41">E17*C17</f>
        <v>0</v>
      </c>
      <c r="G17" s="17">
        <f aca="true" t="shared" si="1" ref="G17:G41">IF(B17-F17&lt;0,IF($A$9=1,B17-F17,0),B17-F17)</f>
        <v>1000</v>
      </c>
      <c r="H17" s="18">
        <f aca="true" t="shared" si="2" ref="H17:H41">IF($A$7=0,ROUND(G17/C17,0),ROUND(G17/C17,3))</f>
        <v>24</v>
      </c>
      <c r="I17" s="16">
        <f>H17</f>
        <v>24</v>
      </c>
      <c r="J17" s="19">
        <f>G17</f>
        <v>1000</v>
      </c>
      <c r="K17" s="20">
        <f>0-J17</f>
        <v>-1000</v>
      </c>
    </row>
    <row r="18" spans="1:11" ht="12.75">
      <c r="A18" s="13">
        <v>39874</v>
      </c>
      <c r="B18" s="14">
        <f aca="true" t="shared" si="3" ref="B18:B41">B17+$A$6</f>
        <v>2000</v>
      </c>
      <c r="C18" s="15">
        <v>35.59</v>
      </c>
      <c r="D18" s="16"/>
      <c r="E18" s="16">
        <f aca="true" t="shared" si="4" ref="E18:E41">I17+D18</f>
        <v>24</v>
      </c>
      <c r="F18" s="17">
        <f t="shared" si="0"/>
        <v>854.1600000000001</v>
      </c>
      <c r="G18" s="17">
        <f t="shared" si="1"/>
        <v>1145.84</v>
      </c>
      <c r="H18" s="18">
        <f t="shared" si="2"/>
        <v>32</v>
      </c>
      <c r="I18" s="16">
        <f aca="true" t="shared" si="5" ref="I18:I41">E18+H18</f>
        <v>56</v>
      </c>
      <c r="J18" s="19">
        <f aca="true" t="shared" si="6" ref="J18:J41">G18+J17</f>
        <v>2145.84</v>
      </c>
      <c r="K18" s="20">
        <f aca="true" t="shared" si="7" ref="K18:K41">J17-J18</f>
        <v>-1145.8400000000001</v>
      </c>
    </row>
    <row r="19" spans="1:11" ht="12.75">
      <c r="A19" s="13">
        <v>39904</v>
      </c>
      <c r="B19" s="14">
        <f t="shared" si="3"/>
        <v>3000</v>
      </c>
      <c r="C19" s="15">
        <v>39.73</v>
      </c>
      <c r="D19" s="16"/>
      <c r="E19" s="16">
        <f t="shared" si="4"/>
        <v>56</v>
      </c>
      <c r="F19" s="17">
        <f t="shared" si="0"/>
        <v>2224.8799999999997</v>
      </c>
      <c r="G19" s="17">
        <f t="shared" si="1"/>
        <v>775.1200000000003</v>
      </c>
      <c r="H19" s="18">
        <f t="shared" si="2"/>
        <v>20</v>
      </c>
      <c r="I19" s="16">
        <f t="shared" si="5"/>
        <v>76</v>
      </c>
      <c r="J19" s="19">
        <f t="shared" si="6"/>
        <v>2920.9600000000005</v>
      </c>
      <c r="K19" s="20">
        <f t="shared" si="7"/>
        <v>-775.1200000000003</v>
      </c>
    </row>
    <row r="20" spans="1:11" ht="12.75">
      <c r="A20" s="13">
        <v>39934</v>
      </c>
      <c r="B20" s="14">
        <f t="shared" si="3"/>
        <v>4000</v>
      </c>
      <c r="C20" s="15">
        <v>44.01</v>
      </c>
      <c r="D20" s="16"/>
      <c r="E20" s="16">
        <f t="shared" si="4"/>
        <v>76</v>
      </c>
      <c r="F20" s="17">
        <f t="shared" si="0"/>
        <v>3344.7599999999998</v>
      </c>
      <c r="G20" s="17">
        <f t="shared" si="1"/>
        <v>655.2400000000002</v>
      </c>
      <c r="H20" s="18">
        <f t="shared" si="2"/>
        <v>15</v>
      </c>
      <c r="I20" s="16">
        <f t="shared" si="5"/>
        <v>91</v>
      </c>
      <c r="J20" s="19">
        <f t="shared" si="6"/>
        <v>3576.2000000000007</v>
      </c>
      <c r="K20" s="20">
        <f t="shared" si="7"/>
        <v>-655.2400000000002</v>
      </c>
    </row>
    <row r="21" spans="1:11" ht="12.75">
      <c r="A21" s="13">
        <v>39965</v>
      </c>
      <c r="B21" s="14">
        <f t="shared" si="3"/>
        <v>5000</v>
      </c>
      <c r="C21" s="15">
        <v>47.28</v>
      </c>
      <c r="D21" s="16"/>
      <c r="E21" s="16">
        <f t="shared" si="4"/>
        <v>91</v>
      </c>
      <c r="F21" s="17">
        <f t="shared" si="0"/>
        <v>4302.4800000000005</v>
      </c>
      <c r="G21" s="17">
        <f t="shared" si="1"/>
        <v>697.5199999999995</v>
      </c>
      <c r="H21" s="18">
        <f t="shared" si="2"/>
        <v>15</v>
      </c>
      <c r="I21" s="16">
        <f t="shared" si="5"/>
        <v>106</v>
      </c>
      <c r="J21" s="19">
        <f t="shared" si="6"/>
        <v>4273.72</v>
      </c>
      <c r="K21" s="20">
        <f t="shared" si="7"/>
        <v>-697.5199999999995</v>
      </c>
    </row>
    <row r="22" spans="1:11" ht="12.75">
      <c r="A22" s="13">
        <v>39995</v>
      </c>
      <c r="B22" s="14">
        <f t="shared" si="3"/>
        <v>6000</v>
      </c>
      <c r="C22" s="15">
        <v>46.6</v>
      </c>
      <c r="D22" s="16"/>
      <c r="E22" s="16">
        <f t="shared" si="4"/>
        <v>106</v>
      </c>
      <c r="F22" s="17">
        <f t="shared" si="0"/>
        <v>4939.6</v>
      </c>
      <c r="G22" s="17">
        <f t="shared" si="1"/>
        <v>1060.3999999999996</v>
      </c>
      <c r="H22" s="18">
        <f t="shared" si="2"/>
        <v>23</v>
      </c>
      <c r="I22" s="16">
        <f t="shared" si="5"/>
        <v>129</v>
      </c>
      <c r="J22" s="19">
        <f t="shared" si="6"/>
        <v>5334.12</v>
      </c>
      <c r="K22" s="20">
        <f t="shared" si="7"/>
        <v>-1060.3999999999996</v>
      </c>
    </row>
    <row r="23" spans="1:11" ht="12.75">
      <c r="A23" s="13">
        <v>40028</v>
      </c>
      <c r="B23" s="14">
        <f t="shared" si="3"/>
        <v>7000</v>
      </c>
      <c r="C23" s="15">
        <v>50.44</v>
      </c>
      <c r="D23" s="16"/>
      <c r="E23" s="16">
        <f t="shared" si="4"/>
        <v>129</v>
      </c>
      <c r="F23" s="17">
        <f t="shared" si="0"/>
        <v>6506.759999999999</v>
      </c>
      <c r="G23" s="17">
        <f t="shared" si="1"/>
        <v>493.2400000000007</v>
      </c>
      <c r="H23" s="18">
        <f t="shared" si="2"/>
        <v>10</v>
      </c>
      <c r="I23" s="16">
        <f t="shared" si="5"/>
        <v>139</v>
      </c>
      <c r="J23" s="19">
        <f t="shared" si="6"/>
        <v>5827.360000000001</v>
      </c>
      <c r="K23" s="20">
        <f t="shared" si="7"/>
        <v>-493.2400000000007</v>
      </c>
    </row>
    <row r="24" spans="1:11" ht="12.75">
      <c r="A24" s="13">
        <v>40057</v>
      </c>
      <c r="B24" s="14">
        <f t="shared" si="3"/>
        <v>8000</v>
      </c>
      <c r="C24" s="15">
        <v>51.13</v>
      </c>
      <c r="D24" s="16"/>
      <c r="E24" s="16">
        <f t="shared" si="4"/>
        <v>139</v>
      </c>
      <c r="F24" s="17">
        <f t="shared" si="0"/>
        <v>7107.070000000001</v>
      </c>
      <c r="G24" s="17">
        <f t="shared" si="1"/>
        <v>892.9299999999994</v>
      </c>
      <c r="H24" s="18">
        <f t="shared" si="2"/>
        <v>17</v>
      </c>
      <c r="I24" s="16">
        <f t="shared" si="5"/>
        <v>156</v>
      </c>
      <c r="J24" s="19">
        <f t="shared" si="6"/>
        <v>6720.29</v>
      </c>
      <c r="K24" s="20">
        <f t="shared" si="7"/>
        <v>-892.9299999999994</v>
      </c>
    </row>
    <row r="25" spans="1:11" ht="12.75">
      <c r="A25" s="13">
        <v>40087</v>
      </c>
      <c r="B25" s="14">
        <f t="shared" si="3"/>
        <v>9000</v>
      </c>
      <c r="C25" s="15">
        <v>52.78</v>
      </c>
      <c r="D25" s="16"/>
      <c r="E25" s="16">
        <f t="shared" si="4"/>
        <v>156</v>
      </c>
      <c r="F25" s="17">
        <f t="shared" si="0"/>
        <v>8233.68</v>
      </c>
      <c r="G25" s="17">
        <f t="shared" si="1"/>
        <v>766.3199999999997</v>
      </c>
      <c r="H25" s="18">
        <f t="shared" si="2"/>
        <v>15</v>
      </c>
      <c r="I25" s="16">
        <f t="shared" si="5"/>
        <v>171</v>
      </c>
      <c r="J25" s="19">
        <f t="shared" si="6"/>
        <v>7486.61</v>
      </c>
      <c r="K25" s="20">
        <f t="shared" si="7"/>
        <v>-766.3199999999997</v>
      </c>
    </row>
    <row r="26" spans="1:11" ht="12.75">
      <c r="A26" s="13">
        <v>40119</v>
      </c>
      <c r="B26" s="14">
        <f t="shared" si="3"/>
        <v>10000</v>
      </c>
      <c r="C26" s="15">
        <v>52.44</v>
      </c>
      <c r="D26" s="16"/>
      <c r="E26" s="16">
        <f t="shared" si="4"/>
        <v>171</v>
      </c>
      <c r="F26" s="17">
        <f t="shared" si="0"/>
        <v>8967.24</v>
      </c>
      <c r="G26" s="17">
        <f t="shared" si="1"/>
        <v>1032.7600000000002</v>
      </c>
      <c r="H26" s="18">
        <f t="shared" si="2"/>
        <v>20</v>
      </c>
      <c r="I26" s="16">
        <f t="shared" si="5"/>
        <v>191</v>
      </c>
      <c r="J26" s="19">
        <f t="shared" si="6"/>
        <v>8519.369999999999</v>
      </c>
      <c r="K26" s="20">
        <f t="shared" si="7"/>
        <v>-1032.7599999999993</v>
      </c>
    </row>
    <row r="27" spans="1:11" ht="12.75">
      <c r="A27" s="13">
        <v>40148</v>
      </c>
      <c r="B27" s="14">
        <f t="shared" si="3"/>
        <v>11000</v>
      </c>
      <c r="C27" s="15">
        <v>55.78</v>
      </c>
      <c r="D27" s="16"/>
      <c r="E27" s="16">
        <f t="shared" si="4"/>
        <v>191</v>
      </c>
      <c r="F27" s="17">
        <f t="shared" si="0"/>
        <v>10653.98</v>
      </c>
      <c r="G27" s="17">
        <f t="shared" si="1"/>
        <v>346.02000000000044</v>
      </c>
      <c r="H27" s="18">
        <f t="shared" si="2"/>
        <v>6</v>
      </c>
      <c r="I27" s="16">
        <f t="shared" si="5"/>
        <v>197</v>
      </c>
      <c r="J27" s="19">
        <f t="shared" si="6"/>
        <v>8865.39</v>
      </c>
      <c r="K27" s="20">
        <f t="shared" si="7"/>
        <v>-346.02000000000044</v>
      </c>
    </row>
    <row r="28" spans="1:11" ht="12.75">
      <c r="A28" s="13">
        <v>40182</v>
      </c>
      <c r="B28" s="14">
        <f t="shared" si="3"/>
        <v>12000</v>
      </c>
      <c r="C28" s="15">
        <v>57.1</v>
      </c>
      <c r="D28" s="16"/>
      <c r="E28" s="16">
        <f t="shared" si="4"/>
        <v>197</v>
      </c>
      <c r="F28" s="17">
        <f t="shared" si="0"/>
        <v>11248.7</v>
      </c>
      <c r="G28" s="17">
        <f t="shared" si="1"/>
        <v>751.2999999999993</v>
      </c>
      <c r="H28" s="18">
        <f t="shared" si="2"/>
        <v>13</v>
      </c>
      <c r="I28" s="16">
        <f t="shared" si="5"/>
        <v>210</v>
      </c>
      <c r="J28" s="19">
        <f t="shared" si="6"/>
        <v>9616.689999999999</v>
      </c>
      <c r="K28" s="20">
        <f t="shared" si="7"/>
        <v>-751.2999999999993</v>
      </c>
    </row>
    <row r="29" spans="1:11" ht="12.75">
      <c r="A29" s="13">
        <v>40210</v>
      </c>
      <c r="B29" s="14">
        <f t="shared" si="3"/>
        <v>13000</v>
      </c>
      <c r="C29" s="15">
        <v>54.96</v>
      </c>
      <c r="D29" s="16"/>
      <c r="E29" s="16">
        <f t="shared" si="4"/>
        <v>210</v>
      </c>
      <c r="F29" s="17">
        <f t="shared" si="0"/>
        <v>11541.6</v>
      </c>
      <c r="G29" s="17">
        <f t="shared" si="1"/>
        <v>1458.3999999999996</v>
      </c>
      <c r="H29" s="18">
        <f t="shared" si="2"/>
        <v>27</v>
      </c>
      <c r="I29" s="16">
        <f t="shared" si="5"/>
        <v>237</v>
      </c>
      <c r="J29" s="19">
        <f t="shared" si="6"/>
        <v>11075.089999999998</v>
      </c>
      <c r="K29" s="20">
        <f t="shared" si="7"/>
        <v>-1458.3999999999996</v>
      </c>
    </row>
    <row r="30" spans="1:11" ht="12.75">
      <c r="A30" s="13">
        <v>40238</v>
      </c>
      <c r="B30" s="14">
        <f t="shared" si="3"/>
        <v>14000</v>
      </c>
      <c r="C30" s="15">
        <v>56.7</v>
      </c>
      <c r="D30" s="16"/>
      <c r="E30" s="16">
        <f t="shared" si="4"/>
        <v>237</v>
      </c>
      <c r="F30" s="17">
        <f t="shared" si="0"/>
        <v>13437.900000000001</v>
      </c>
      <c r="G30" s="17">
        <f t="shared" si="1"/>
        <v>562.0999999999985</v>
      </c>
      <c r="H30" s="18">
        <f t="shared" si="2"/>
        <v>10</v>
      </c>
      <c r="I30" s="16">
        <f t="shared" si="5"/>
        <v>247</v>
      </c>
      <c r="J30" s="19">
        <f t="shared" si="6"/>
        <v>11637.189999999997</v>
      </c>
      <c r="K30" s="20">
        <f t="shared" si="7"/>
        <v>-562.0999999999985</v>
      </c>
    </row>
    <row r="31" spans="1:11" ht="12.75">
      <c r="A31" s="13">
        <v>40273</v>
      </c>
      <c r="B31" s="14">
        <f t="shared" si="3"/>
        <v>15000</v>
      </c>
      <c r="C31" s="15">
        <v>60.39</v>
      </c>
      <c r="D31" s="16"/>
      <c r="E31" s="16">
        <f t="shared" si="4"/>
        <v>247</v>
      </c>
      <c r="F31" s="17">
        <f t="shared" si="0"/>
        <v>14916.33</v>
      </c>
      <c r="G31" s="17">
        <f t="shared" si="1"/>
        <v>83.67000000000007</v>
      </c>
      <c r="H31" s="18">
        <f t="shared" si="2"/>
        <v>1</v>
      </c>
      <c r="I31" s="16">
        <f t="shared" si="5"/>
        <v>248</v>
      </c>
      <c r="J31" s="19">
        <f t="shared" si="6"/>
        <v>11720.859999999997</v>
      </c>
      <c r="K31" s="20">
        <f t="shared" si="7"/>
        <v>-83.67000000000007</v>
      </c>
    </row>
    <row r="32" spans="1:11" ht="12.75">
      <c r="A32" s="13">
        <v>40301</v>
      </c>
      <c r="B32" s="14">
        <f t="shared" si="3"/>
        <v>16000</v>
      </c>
      <c r="C32" s="15">
        <v>61.43</v>
      </c>
      <c r="D32" s="16"/>
      <c r="E32" s="16">
        <f t="shared" si="4"/>
        <v>248</v>
      </c>
      <c r="F32" s="17">
        <f t="shared" si="0"/>
        <v>15234.64</v>
      </c>
      <c r="G32" s="17">
        <f t="shared" si="1"/>
        <v>765.3600000000006</v>
      </c>
      <c r="H32" s="18">
        <f t="shared" si="2"/>
        <v>12</v>
      </c>
      <c r="I32" s="16">
        <f t="shared" si="5"/>
        <v>260</v>
      </c>
      <c r="J32" s="19">
        <f t="shared" si="6"/>
        <v>12486.219999999998</v>
      </c>
      <c r="K32" s="20">
        <f t="shared" si="7"/>
        <v>-765.3600000000006</v>
      </c>
    </row>
    <row r="33" spans="1:11" ht="12.75">
      <c r="A33" s="13">
        <v>40330</v>
      </c>
      <c r="B33" s="14">
        <f t="shared" si="3"/>
        <v>17000</v>
      </c>
      <c r="C33" s="15">
        <v>55.38</v>
      </c>
      <c r="D33" s="16"/>
      <c r="E33" s="16">
        <f t="shared" si="4"/>
        <v>260</v>
      </c>
      <c r="F33" s="17">
        <f t="shared" si="0"/>
        <v>14398.800000000001</v>
      </c>
      <c r="G33" s="17">
        <f t="shared" si="1"/>
        <v>2601.199999999999</v>
      </c>
      <c r="H33" s="18">
        <f t="shared" si="2"/>
        <v>47</v>
      </c>
      <c r="I33" s="16">
        <f t="shared" si="5"/>
        <v>307</v>
      </c>
      <c r="J33" s="19">
        <f t="shared" si="6"/>
        <v>15087.419999999996</v>
      </c>
      <c r="K33" s="20">
        <f t="shared" si="7"/>
        <v>-2601.199999999999</v>
      </c>
    </row>
    <row r="34" spans="1:11" ht="12.75">
      <c r="A34" s="13">
        <v>40360</v>
      </c>
      <c r="B34" s="14">
        <f t="shared" si="3"/>
        <v>18000</v>
      </c>
      <c r="C34" s="15">
        <v>52.25</v>
      </c>
      <c r="D34" s="16"/>
      <c r="E34" s="16">
        <f t="shared" si="4"/>
        <v>307</v>
      </c>
      <c r="F34" s="17">
        <f t="shared" si="0"/>
        <v>16040.75</v>
      </c>
      <c r="G34" s="17">
        <f t="shared" si="1"/>
        <v>1959.25</v>
      </c>
      <c r="H34" s="18">
        <f t="shared" si="2"/>
        <v>37</v>
      </c>
      <c r="I34" s="16">
        <f t="shared" si="5"/>
        <v>344</v>
      </c>
      <c r="J34" s="19">
        <f t="shared" si="6"/>
        <v>17046.67</v>
      </c>
      <c r="K34" s="20">
        <f t="shared" si="7"/>
        <v>-1959.2500000000018</v>
      </c>
    </row>
    <row r="35" spans="1:11" ht="12.75">
      <c r="A35" s="13">
        <v>40392</v>
      </c>
      <c r="B35" s="14">
        <f t="shared" si="3"/>
        <v>19000</v>
      </c>
      <c r="C35" s="15">
        <v>57.26</v>
      </c>
      <c r="D35" s="16"/>
      <c r="E35" s="16">
        <f t="shared" si="4"/>
        <v>344</v>
      </c>
      <c r="F35" s="17">
        <f t="shared" si="0"/>
        <v>19697.44</v>
      </c>
      <c r="G35" s="17">
        <f t="shared" si="1"/>
        <v>-697.4399999999987</v>
      </c>
      <c r="H35" s="18">
        <f t="shared" si="2"/>
        <v>-12</v>
      </c>
      <c r="I35" s="16">
        <f t="shared" si="5"/>
        <v>332</v>
      </c>
      <c r="J35" s="19">
        <f t="shared" si="6"/>
        <v>16349.23</v>
      </c>
      <c r="K35" s="20">
        <f t="shared" si="7"/>
        <v>697.4399999999987</v>
      </c>
    </row>
    <row r="36" spans="1:11" ht="12.75">
      <c r="A36" s="13">
        <v>40422</v>
      </c>
      <c r="B36" s="14">
        <f t="shared" si="3"/>
        <v>20000</v>
      </c>
      <c r="C36" s="15">
        <v>54.73</v>
      </c>
      <c r="D36" s="16"/>
      <c r="E36" s="16">
        <f t="shared" si="4"/>
        <v>332</v>
      </c>
      <c r="F36" s="17">
        <f t="shared" si="0"/>
        <v>18170.36</v>
      </c>
      <c r="G36" s="17">
        <f t="shared" si="1"/>
        <v>1829.6399999999994</v>
      </c>
      <c r="H36" s="18">
        <f t="shared" si="2"/>
        <v>33</v>
      </c>
      <c r="I36" s="16">
        <f t="shared" si="5"/>
        <v>365</v>
      </c>
      <c r="J36" s="19">
        <f t="shared" si="6"/>
        <v>18178.87</v>
      </c>
      <c r="K36" s="20">
        <f t="shared" si="7"/>
        <v>-1829.6399999999994</v>
      </c>
    </row>
    <row r="37" spans="1:11" ht="12.75">
      <c r="A37" s="13">
        <v>40452</v>
      </c>
      <c r="B37" s="14">
        <f t="shared" si="3"/>
        <v>21000</v>
      </c>
      <c r="C37" s="15">
        <v>58.66</v>
      </c>
      <c r="D37" s="16"/>
      <c r="E37" s="16">
        <f t="shared" si="4"/>
        <v>365</v>
      </c>
      <c r="F37" s="17">
        <f t="shared" si="0"/>
        <v>21410.899999999998</v>
      </c>
      <c r="G37" s="17">
        <f t="shared" si="1"/>
        <v>-410.8999999999978</v>
      </c>
      <c r="H37" s="18">
        <f t="shared" si="2"/>
        <v>-7</v>
      </c>
      <c r="I37" s="16">
        <f t="shared" si="5"/>
        <v>358</v>
      </c>
      <c r="J37" s="19">
        <f t="shared" si="6"/>
        <v>17767.97</v>
      </c>
      <c r="K37" s="20">
        <f t="shared" si="7"/>
        <v>410.8999999999978</v>
      </c>
    </row>
    <row r="38" spans="1:11" ht="12.75">
      <c r="A38" s="13">
        <v>40483</v>
      </c>
      <c r="B38" s="14">
        <f t="shared" si="3"/>
        <v>22000</v>
      </c>
      <c r="C38" s="15">
        <v>60.87</v>
      </c>
      <c r="D38" s="16"/>
      <c r="E38" s="16">
        <f t="shared" si="4"/>
        <v>358</v>
      </c>
      <c r="F38" s="17">
        <f t="shared" si="0"/>
        <v>21791.46</v>
      </c>
      <c r="G38" s="17">
        <f t="shared" si="1"/>
        <v>208.54000000000087</v>
      </c>
      <c r="H38" s="18">
        <f t="shared" si="2"/>
        <v>3</v>
      </c>
      <c r="I38" s="16">
        <f t="shared" si="5"/>
        <v>361</v>
      </c>
      <c r="J38" s="19">
        <f t="shared" si="6"/>
        <v>17976.510000000002</v>
      </c>
      <c r="K38" s="20">
        <f t="shared" si="7"/>
        <v>-208.54000000000087</v>
      </c>
    </row>
    <row r="39" spans="1:11" ht="12.75">
      <c r="A39" s="13">
        <v>40513</v>
      </c>
      <c r="B39" s="14">
        <f t="shared" si="3"/>
        <v>23000</v>
      </c>
      <c r="C39" s="15">
        <v>62.16</v>
      </c>
      <c r="D39" s="16"/>
      <c r="E39" s="16">
        <f t="shared" si="4"/>
        <v>361</v>
      </c>
      <c r="F39" s="17">
        <f t="shared" si="0"/>
        <v>22439.76</v>
      </c>
      <c r="G39" s="17">
        <f t="shared" si="1"/>
        <v>560.2400000000016</v>
      </c>
      <c r="H39" s="18">
        <f t="shared" si="2"/>
        <v>9</v>
      </c>
      <c r="I39" s="16">
        <f t="shared" si="5"/>
        <v>370</v>
      </c>
      <c r="J39" s="19">
        <f t="shared" si="6"/>
        <v>18536.750000000004</v>
      </c>
      <c r="K39" s="20">
        <f t="shared" si="7"/>
        <v>-560.2400000000016</v>
      </c>
    </row>
    <row r="40" spans="1:11" ht="12.75">
      <c r="A40" s="13">
        <v>40546</v>
      </c>
      <c r="B40" s="14">
        <f t="shared" si="3"/>
        <v>24000</v>
      </c>
      <c r="C40" s="15">
        <v>65.55</v>
      </c>
      <c r="D40" s="16"/>
      <c r="E40" s="16">
        <f t="shared" si="4"/>
        <v>370</v>
      </c>
      <c r="F40" s="17">
        <f t="shared" si="0"/>
        <v>24253.5</v>
      </c>
      <c r="G40" s="17">
        <f t="shared" si="1"/>
        <v>-253.5</v>
      </c>
      <c r="H40" s="18">
        <f t="shared" si="2"/>
        <v>-4</v>
      </c>
      <c r="I40" s="16">
        <f t="shared" si="5"/>
        <v>366</v>
      </c>
      <c r="J40" s="19">
        <f t="shared" si="6"/>
        <v>18283.250000000004</v>
      </c>
      <c r="K40" s="20">
        <f t="shared" si="7"/>
        <v>253.5</v>
      </c>
    </row>
    <row r="41" spans="1:11" ht="13.5" thickBot="1">
      <c r="A41" s="21">
        <v>40575</v>
      </c>
      <c r="B41" s="22">
        <f t="shared" si="3"/>
        <v>25000</v>
      </c>
      <c r="C41" s="23">
        <v>67.06</v>
      </c>
      <c r="D41" s="24"/>
      <c r="E41" s="24">
        <f t="shared" si="4"/>
        <v>366</v>
      </c>
      <c r="F41" s="25">
        <f t="shared" si="0"/>
        <v>24543.96</v>
      </c>
      <c r="G41" s="25">
        <f t="shared" si="1"/>
        <v>456.0400000000009</v>
      </c>
      <c r="H41" s="26">
        <f t="shared" si="2"/>
        <v>7</v>
      </c>
      <c r="I41" s="24">
        <f t="shared" si="5"/>
        <v>373</v>
      </c>
      <c r="J41" s="27">
        <f t="shared" si="6"/>
        <v>18739.290000000005</v>
      </c>
      <c r="K41" s="28">
        <f t="shared" si="7"/>
        <v>-456.0400000000009</v>
      </c>
    </row>
    <row r="42" spans="1:12" ht="12.75">
      <c r="A42" s="29">
        <v>40603</v>
      </c>
      <c r="B42" s="30"/>
      <c r="C42" s="31">
        <v>68.25</v>
      </c>
      <c r="D42" s="32"/>
      <c r="E42" s="32"/>
      <c r="F42" s="33"/>
      <c r="G42" s="33"/>
      <c r="H42" s="34"/>
      <c r="I42" s="35" t="s">
        <v>33</v>
      </c>
      <c r="J42" s="36">
        <f>I41*C42</f>
        <v>25457.25</v>
      </c>
      <c r="K42" s="19">
        <f>J42</f>
        <v>25457.25</v>
      </c>
      <c r="L42" s="6"/>
    </row>
    <row r="43" spans="1:10" ht="12.75" customHeight="1">
      <c r="A43" s="37"/>
      <c r="C43" s="38"/>
      <c r="D43" s="39"/>
      <c r="E43" s="32"/>
      <c r="F43" s="33"/>
      <c r="G43" s="33"/>
      <c r="H43" s="34"/>
      <c r="I43" s="40" t="s">
        <v>34</v>
      </c>
      <c r="J43" s="41">
        <f>SUM(K17:K41)</f>
        <v>-18739.290000000005</v>
      </c>
    </row>
    <row r="44" spans="1:10" ht="13.5" thickBot="1">
      <c r="A44" s="50" t="s">
        <v>35</v>
      </c>
      <c r="B44" s="50"/>
      <c r="C44" s="42">
        <f>AVERAGE(C17:C41)</f>
        <v>53.6448</v>
      </c>
      <c r="D44" s="43"/>
      <c r="E44" s="43"/>
      <c r="F44" s="43"/>
      <c r="G44" s="43"/>
      <c r="H44" s="43"/>
      <c r="I44" s="44" t="s">
        <v>36</v>
      </c>
      <c r="J44" s="45">
        <f>-(J43/I41)</f>
        <v>50.2393833780161</v>
      </c>
    </row>
    <row r="45" spans="9:10" ht="13.5" thickTop="1">
      <c r="I45" s="46" t="s">
        <v>37</v>
      </c>
      <c r="J45" s="47">
        <f>XIRR(K17:K42,A17:A42)</f>
        <v>0.2808950483798981</v>
      </c>
    </row>
  </sheetData>
  <sheetProtection/>
  <mergeCells count="1">
    <mergeCell ref="A44:B44"/>
  </mergeCells>
  <printOptions gridLines="1" headings="1"/>
  <pageMargins left="0.25" right="0.25" top="1" bottom="1" header="0.5" footer="0.5"/>
  <pageSetup fitToHeight="1" fitToWidth="1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6">
      <selection activeCell="N44" sqref="N44"/>
    </sheetView>
  </sheetViews>
  <sheetFormatPr defaultColWidth="9.140625" defaultRowHeight="12.75"/>
  <cols>
    <col min="2" max="2" width="9.140625" style="48" customWidth="1"/>
    <col min="15" max="15" width="11.57421875" style="0" customWidth="1"/>
  </cols>
  <sheetData>
    <row r="1" ht="12.75">
      <c r="A1" s="6" t="s">
        <v>152</v>
      </c>
    </row>
    <row r="3" spans="1:15" ht="12.75">
      <c r="A3" t="s">
        <v>153</v>
      </c>
      <c r="B3" s="48" t="s">
        <v>1</v>
      </c>
      <c r="N3" t="s">
        <v>198</v>
      </c>
      <c r="O3" s="48" t="s">
        <v>16</v>
      </c>
    </row>
    <row r="4" spans="1:15" ht="12.75">
      <c r="A4" t="s">
        <v>154</v>
      </c>
      <c r="B4" s="48" t="s">
        <v>2</v>
      </c>
      <c r="N4" t="s">
        <v>199</v>
      </c>
      <c r="O4" s="48" t="s">
        <v>27</v>
      </c>
    </row>
    <row r="5" spans="1:15" ht="12.75">
      <c r="A5" t="s">
        <v>155</v>
      </c>
      <c r="B5" s="48" t="s">
        <v>4</v>
      </c>
      <c r="N5" t="s">
        <v>200</v>
      </c>
      <c r="O5" s="48" t="s">
        <v>28</v>
      </c>
    </row>
    <row r="6" spans="1:15" ht="12.75">
      <c r="A6" t="s">
        <v>156</v>
      </c>
      <c r="N6" t="s">
        <v>201</v>
      </c>
      <c r="O6" s="48" t="s">
        <v>28</v>
      </c>
    </row>
    <row r="7" spans="14:15" ht="12.75">
      <c r="N7" t="s">
        <v>202</v>
      </c>
      <c r="O7" s="48" t="s">
        <v>28</v>
      </c>
    </row>
    <row r="8" spans="1:15" ht="12.75">
      <c r="A8" t="s">
        <v>157</v>
      </c>
      <c r="B8" s="48">
        <v>1000</v>
      </c>
      <c r="N8" t="s">
        <v>203</v>
      </c>
      <c r="O8" s="48" t="s">
        <v>29</v>
      </c>
    </row>
    <row r="9" spans="1:15" ht="12.75">
      <c r="A9" t="s">
        <v>158</v>
      </c>
      <c r="B9" s="48" t="s">
        <v>5</v>
      </c>
      <c r="N9" t="s">
        <v>204</v>
      </c>
      <c r="O9" s="48" t="s">
        <v>30</v>
      </c>
    </row>
    <row r="10" spans="1:15" ht="12.75">
      <c r="A10" t="s">
        <v>159</v>
      </c>
      <c r="B10" s="48">
        <v>1000</v>
      </c>
      <c r="N10" t="s">
        <v>205</v>
      </c>
      <c r="O10" s="48" t="s">
        <v>28</v>
      </c>
    </row>
    <row r="11" spans="1:15" ht="12.75">
      <c r="A11" t="s">
        <v>160</v>
      </c>
      <c r="B11" s="48" t="s">
        <v>6</v>
      </c>
      <c r="N11" t="s">
        <v>206</v>
      </c>
      <c r="O11" s="48" t="s">
        <v>31</v>
      </c>
    </row>
    <row r="12" spans="1:15" ht="12.75">
      <c r="A12" t="s">
        <v>161</v>
      </c>
      <c r="B12" s="48">
        <v>0</v>
      </c>
      <c r="N12" t="s">
        <v>207</v>
      </c>
      <c r="O12" s="48" t="s">
        <v>32</v>
      </c>
    </row>
    <row r="13" spans="1:15" ht="12.75">
      <c r="A13" t="s">
        <v>162</v>
      </c>
      <c r="B13" s="48" t="str">
        <f>"&lt;&lt; Purchase Fractional Shares? (Enter 1 if Yes, 0 if No)"</f>
        <v>&lt;&lt; Purchase Fractional Shares? (Enter 1 if Yes, 0 if No)</v>
      </c>
      <c r="N13" t="s">
        <v>208</v>
      </c>
      <c r="O13" s="49">
        <v>39846</v>
      </c>
    </row>
    <row r="14" spans="1:15" ht="12.75">
      <c r="A14" t="s">
        <v>163</v>
      </c>
      <c r="B14" s="48" t="s">
        <v>165</v>
      </c>
      <c r="N14" t="s">
        <v>209</v>
      </c>
      <c r="O14" s="48" t="s">
        <v>210</v>
      </c>
    </row>
    <row r="15" spans="1:15" ht="12.75">
      <c r="A15" t="s">
        <v>164</v>
      </c>
      <c r="B15" s="48">
        <v>0</v>
      </c>
      <c r="N15" t="s">
        <v>211</v>
      </c>
      <c r="O15" s="48">
        <v>40.84</v>
      </c>
    </row>
    <row r="16" spans="1:15" ht="12.75">
      <c r="A16" t="s">
        <v>166</v>
      </c>
      <c r="B16" s="48" t="str">
        <f>"&lt;&lt; Do You Wish to Sell Shares to Force Portfolio to Maintain Desired Value? (Enter 1 if Yes, 0 if No)"</f>
        <v>&lt;&lt; Do You Wish to Sell Shares to Force Portfolio to Maintain Desired Value? (Enter 1 if Yes, 0 if No)</v>
      </c>
      <c r="N16" t="s">
        <v>212</v>
      </c>
      <c r="O16" s="48">
        <v>0</v>
      </c>
    </row>
    <row r="17" spans="1:15" ht="12.75">
      <c r="A17" t="s">
        <v>167</v>
      </c>
      <c r="B17" s="48" t="s">
        <v>168</v>
      </c>
      <c r="N17" t="s">
        <v>213</v>
      </c>
      <c r="O17" s="48" t="s">
        <v>214</v>
      </c>
    </row>
    <row r="18" spans="1:15" ht="12.75">
      <c r="A18" t="s">
        <v>169</v>
      </c>
      <c r="B18" s="48" t="s">
        <v>8</v>
      </c>
      <c r="N18" t="s">
        <v>215</v>
      </c>
      <c r="O18" s="48" t="s">
        <v>216</v>
      </c>
    </row>
    <row r="19" spans="1:15" ht="12.75">
      <c r="A19" t="s">
        <v>170</v>
      </c>
      <c r="B19" s="48" t="s">
        <v>8</v>
      </c>
      <c r="N19" t="s">
        <v>217</v>
      </c>
      <c r="O19" s="48" t="s">
        <v>218</v>
      </c>
    </row>
    <row r="20" spans="1:15" ht="12.75">
      <c r="A20" t="s">
        <v>171</v>
      </c>
      <c r="B20" s="48" t="s">
        <v>9</v>
      </c>
      <c r="N20" t="s">
        <v>219</v>
      </c>
      <c r="O20" s="48" t="s">
        <v>220</v>
      </c>
    </row>
    <row r="21" spans="1:15" ht="12.75">
      <c r="A21" t="s">
        <v>172</v>
      </c>
      <c r="B21" s="48" t="s">
        <v>10</v>
      </c>
      <c r="N21" t="s">
        <v>221</v>
      </c>
      <c r="O21" s="48" t="s">
        <v>222</v>
      </c>
    </row>
    <row r="22" spans="1:15" ht="12.75">
      <c r="A22" t="s">
        <v>173</v>
      </c>
      <c r="B22" s="48" t="s">
        <v>10</v>
      </c>
      <c r="N22" t="s">
        <v>223</v>
      </c>
      <c r="O22" s="48" t="s">
        <v>224</v>
      </c>
    </row>
    <row r="23" spans="1:15" ht="12.75">
      <c r="A23" t="s">
        <v>174</v>
      </c>
      <c r="B23" s="48" t="s">
        <v>11</v>
      </c>
      <c r="N23" t="s">
        <v>225</v>
      </c>
      <c r="O23" s="49">
        <v>39874</v>
      </c>
    </row>
    <row r="24" spans="1:15" ht="12.75">
      <c r="A24" t="s">
        <v>175</v>
      </c>
      <c r="B24" s="48" t="s">
        <v>12</v>
      </c>
      <c r="N24" t="s">
        <v>226</v>
      </c>
      <c r="O24" s="48" t="s">
        <v>235</v>
      </c>
    </row>
    <row r="25" spans="1:15" ht="12.75">
      <c r="A25" t="s">
        <v>176</v>
      </c>
      <c r="B25" s="48" t="s">
        <v>8</v>
      </c>
      <c r="N25" t="s">
        <v>227</v>
      </c>
      <c r="O25" s="48" t="s">
        <v>236</v>
      </c>
    </row>
    <row r="26" spans="1:15" ht="12.75">
      <c r="A26" t="s">
        <v>177</v>
      </c>
      <c r="B26" s="48" t="s">
        <v>10</v>
      </c>
      <c r="N26" t="s">
        <v>228</v>
      </c>
      <c r="O26" s="48" t="s">
        <v>237</v>
      </c>
    </row>
    <row r="27" spans="1:15" ht="12.75">
      <c r="A27" t="s">
        <v>178</v>
      </c>
      <c r="B27" s="48" t="s">
        <v>13</v>
      </c>
      <c r="N27" t="s">
        <v>229</v>
      </c>
      <c r="O27" s="48" t="s">
        <v>238</v>
      </c>
    </row>
    <row r="28" spans="1:15" ht="12.75">
      <c r="A28" t="s">
        <v>179</v>
      </c>
      <c r="B28" s="48" t="s">
        <v>14</v>
      </c>
      <c r="N28" t="s">
        <v>230</v>
      </c>
      <c r="O28" s="48" t="s">
        <v>239</v>
      </c>
    </row>
    <row r="29" spans="1:15" ht="12.75">
      <c r="A29" t="s">
        <v>180</v>
      </c>
      <c r="B29" s="48" t="s">
        <v>15</v>
      </c>
      <c r="N29" t="s">
        <v>231</v>
      </c>
      <c r="O29" s="48" t="s">
        <v>240</v>
      </c>
    </row>
    <row r="30" spans="1:15" ht="12.75">
      <c r="A30" t="s">
        <v>181</v>
      </c>
      <c r="B30" s="48" t="s">
        <v>16</v>
      </c>
      <c r="N30" t="s">
        <v>232</v>
      </c>
      <c r="O30" s="48" t="s">
        <v>241</v>
      </c>
    </row>
    <row r="31" spans="1:15" ht="12.75">
      <c r="A31" t="s">
        <v>182</v>
      </c>
      <c r="B31" s="48" t="s">
        <v>17</v>
      </c>
      <c r="N31" t="s">
        <v>233</v>
      </c>
      <c r="O31" s="48" t="s">
        <v>242</v>
      </c>
    </row>
    <row r="32" spans="1:15" ht="12.75">
      <c r="A32" t="s">
        <v>183</v>
      </c>
      <c r="B32" s="48" t="s">
        <v>10</v>
      </c>
      <c r="N32" t="s">
        <v>234</v>
      </c>
      <c r="O32" s="48" t="s">
        <v>243</v>
      </c>
    </row>
    <row r="33" spans="1:15" ht="12.75">
      <c r="A33" t="s">
        <v>184</v>
      </c>
      <c r="B33" s="48" t="s">
        <v>15</v>
      </c>
      <c r="O33" s="48" t="s">
        <v>244</v>
      </c>
    </row>
    <row r="34" spans="1:15" ht="12.75">
      <c r="A34" t="s">
        <v>185</v>
      </c>
      <c r="B34" s="48" t="s">
        <v>18</v>
      </c>
      <c r="N34" t="s">
        <v>248</v>
      </c>
      <c r="O34" s="48" t="s">
        <v>33</v>
      </c>
    </row>
    <row r="35" spans="1:15" ht="12.75">
      <c r="A35" t="s">
        <v>186</v>
      </c>
      <c r="B35" s="48" t="s">
        <v>19</v>
      </c>
      <c r="N35" t="s">
        <v>249</v>
      </c>
      <c r="O35" s="48" t="s">
        <v>251</v>
      </c>
    </row>
    <row r="36" spans="1:15" ht="12.75">
      <c r="A36" t="s">
        <v>187</v>
      </c>
      <c r="B36" s="48" t="s">
        <v>188</v>
      </c>
      <c r="N36" t="s">
        <v>250</v>
      </c>
      <c r="O36" s="48" t="s">
        <v>252</v>
      </c>
    </row>
    <row r="37" spans="1:15" ht="12.75">
      <c r="A37" t="s">
        <v>189</v>
      </c>
      <c r="B37" s="48" t="s">
        <v>21</v>
      </c>
      <c r="N37" t="s">
        <v>253</v>
      </c>
      <c r="O37" s="48" t="s">
        <v>34</v>
      </c>
    </row>
    <row r="38" spans="1:15" ht="12.75">
      <c r="A38" t="s">
        <v>190</v>
      </c>
      <c r="B38" s="48" t="s">
        <v>21</v>
      </c>
      <c r="N38" t="s">
        <v>254</v>
      </c>
      <c r="O38" s="48" t="s">
        <v>259</v>
      </c>
    </row>
    <row r="39" spans="1:15" ht="12.75">
      <c r="A39" t="s">
        <v>191</v>
      </c>
      <c r="B39" s="48" t="s">
        <v>22</v>
      </c>
      <c r="N39" t="s">
        <v>245</v>
      </c>
      <c r="O39" s="48" t="s">
        <v>35</v>
      </c>
    </row>
    <row r="40" spans="1:15" ht="12.75">
      <c r="A40" t="s">
        <v>192</v>
      </c>
      <c r="B40" s="48" t="s">
        <v>23</v>
      </c>
      <c r="N40" t="s">
        <v>247</v>
      </c>
      <c r="O40" s="48" t="s">
        <v>246</v>
      </c>
    </row>
    <row r="41" spans="1:15" ht="12.75">
      <c r="A41" t="s">
        <v>193</v>
      </c>
      <c r="B41" s="48" t="s">
        <v>24</v>
      </c>
      <c r="N41" t="s">
        <v>255</v>
      </c>
      <c r="O41" s="48" t="s">
        <v>36</v>
      </c>
    </row>
    <row r="42" spans="1:15" ht="12.75">
      <c r="A42" t="s">
        <v>194</v>
      </c>
      <c r="B42" s="48" t="s">
        <v>11</v>
      </c>
      <c r="N42" t="s">
        <v>256</v>
      </c>
      <c r="O42" s="48" t="s">
        <v>260</v>
      </c>
    </row>
    <row r="43" spans="1:15" ht="12.75">
      <c r="A43" t="s">
        <v>195</v>
      </c>
      <c r="B43" s="48" t="s">
        <v>196</v>
      </c>
      <c r="N43" t="s">
        <v>257</v>
      </c>
      <c r="O43" s="48" t="s">
        <v>37</v>
      </c>
    </row>
    <row r="44" spans="1:15" ht="12.75">
      <c r="A44" t="s">
        <v>197</v>
      </c>
      <c r="B44" s="48" t="s">
        <v>26</v>
      </c>
      <c r="N44" t="s">
        <v>258</v>
      </c>
      <c r="O44" s="48" t="s">
        <v>261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A. Thorp, CFA</dc:creator>
  <cp:keywords/>
  <dc:description/>
  <cp:lastModifiedBy>Owner</cp:lastModifiedBy>
  <cp:lastPrinted>2011-03-15T15:26:45Z</cp:lastPrinted>
  <dcterms:created xsi:type="dcterms:W3CDTF">2011-03-07T13:02:48Z</dcterms:created>
  <dcterms:modified xsi:type="dcterms:W3CDTF">2012-03-03T13:59:43Z</dcterms:modified>
  <cp:category/>
  <cp:version/>
  <cp:contentType/>
  <cp:contentStatus/>
</cp:coreProperties>
</file>